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makita.sharepoint.com/sites/MakitaMFNMarketingGroup/Jaetut asiakirjat/Website/Content/Content Pages/Health and Safety/Vibration/"/>
    </mc:Choice>
  </mc:AlternateContent>
  <xr:revisionPtr revIDLastSave="0" documentId="8_{6BC6B75C-16DE-400C-AD48-D008A417FEA0}" xr6:coauthVersionLast="36" xr6:coauthVersionMax="36" xr10:uidLastSave="{00000000-0000-0000-0000-000000000000}"/>
  <bookViews>
    <workbookView xWindow="0" yWindow="0" windowWidth="21795" windowHeight="8955" xr2:uid="{00000000-000D-0000-FFFF-FFFF00000000}"/>
  </bookViews>
  <sheets>
    <sheet name="Tärinälasku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5" i="1" l="1"/>
  <c r="T15" i="1" s="1"/>
  <c r="R10" i="1"/>
  <c r="T10" i="1" s="1"/>
  <c r="U10" i="1" l="1"/>
  <c r="M10" i="1" s="1"/>
  <c r="U15" i="1"/>
  <c r="M15" i="1" s="1"/>
  <c r="O29" i="1"/>
  <c r="P29" i="1" s="1"/>
  <c r="W10" i="1" l="1"/>
  <c r="X10" i="1" s="1"/>
  <c r="N10" i="1" s="1"/>
  <c r="W15" i="1"/>
  <c r="X15" i="1" s="1"/>
  <c r="N15" i="1" s="1"/>
  <c r="L30" i="1"/>
  <c r="J30" i="1" s="1"/>
  <c r="L31" i="1"/>
  <c r="J31" i="1" s="1"/>
  <c r="K31" i="1" s="1"/>
  <c r="L32" i="1"/>
  <c r="J32" i="1" s="1"/>
  <c r="K32" i="1" s="1"/>
  <c r="L33" i="1"/>
  <c r="J33" i="1" s="1"/>
  <c r="K33" i="1" s="1"/>
  <c r="L34" i="1"/>
  <c r="O30" i="1"/>
  <c r="O31" i="1"/>
  <c r="P31" i="1" s="1"/>
  <c r="O32" i="1"/>
  <c r="P32" i="1" s="1"/>
  <c r="O33" i="1"/>
  <c r="P33" i="1" s="1"/>
  <c r="O34" i="1"/>
  <c r="P34" i="1" s="1"/>
  <c r="J34" i="1"/>
  <c r="K34" i="1" s="1"/>
  <c r="I30" i="1"/>
  <c r="I31" i="1"/>
  <c r="G31" i="1" s="1"/>
  <c r="H31" i="1" s="1"/>
  <c r="I32" i="1"/>
  <c r="G32" i="1" s="1"/>
  <c r="H32" i="1" s="1"/>
  <c r="I33" i="1"/>
  <c r="I34" i="1"/>
  <c r="G33" i="1"/>
  <c r="H33" i="1" s="1"/>
  <c r="E30" i="1"/>
  <c r="E31" i="1"/>
  <c r="E32" i="1"/>
  <c r="E33" i="1"/>
  <c r="E34" i="1"/>
  <c r="L29" i="1"/>
  <c r="J29" i="1" s="1"/>
  <c r="K29" i="1" s="1"/>
  <c r="I29" i="1"/>
  <c r="G29" i="1" s="1"/>
  <c r="E29" i="1"/>
  <c r="P30" i="1" l="1"/>
  <c r="G34" i="1"/>
  <c r="H34" i="1" s="1"/>
  <c r="G30" i="1"/>
  <c r="H30" i="1" s="1"/>
  <c r="K30" i="1"/>
  <c r="H29" i="1"/>
  <c r="P39" i="1" l="1"/>
</calcChain>
</file>

<file path=xl/sharedStrings.xml><?xml version="1.0" encoding="utf-8"?>
<sst xmlns="http://schemas.openxmlformats.org/spreadsheetml/2006/main" count="48" uniqueCount="38">
  <si>
    <t>Tuntia</t>
  </si>
  <si>
    <t>Minuuttia</t>
  </si>
  <si>
    <t>Altistumispisteet</t>
  </si>
  <si>
    <t>Tunti</t>
  </si>
  <si>
    <t>per</t>
  </si>
  <si>
    <t>Aika TA:n ylittymiseen</t>
  </si>
  <si>
    <t>altistuminen</t>
  </si>
  <si>
    <t>2.5 m/s² A(8)</t>
  </si>
  <si>
    <t>5 m/s² A(8)</t>
  </si>
  <si>
    <t>m/s² r.m.s</t>
  </si>
  <si>
    <t>m/s² A(8)</t>
  </si>
  <si>
    <t>Aika RA:n ylittymiseen</t>
  </si>
  <si>
    <r>
      <t xml:space="preserve">KÄSITÄRINÄN ALTISTUMISLASKURI </t>
    </r>
    <r>
      <rPr>
        <b/>
        <sz val="10"/>
        <color theme="0"/>
        <rFont val="Arial"/>
        <family val="2"/>
      </rPr>
      <t>2019</t>
    </r>
  </si>
  <si>
    <t xml:space="preserve"> MAKSIMAALISEN ALTISTUMISAJAN LASKURI</t>
  </si>
  <si>
    <t>Aikaa kunnes saavutat toiminta-arvon (2.5)</t>
  </si>
  <si>
    <t>Aikaa kunnes saavutat raja-arvon (5.0)</t>
  </si>
  <si>
    <t>Tärinän voimakkuus</t>
  </si>
  <si>
    <t>Päivittäisen altistumisajan laskuri</t>
  </si>
  <si>
    <t>Laite 1</t>
  </si>
  <si>
    <t>Laite 2</t>
  </si>
  <si>
    <t>Laite 3</t>
  </si>
  <si>
    <t>Laite 4</t>
  </si>
  <si>
    <t>Laite 5</t>
  </si>
  <si>
    <t>Laite 6</t>
  </si>
  <si>
    <t>Tärinän</t>
  </si>
  <si>
    <t>voimakkuus</t>
  </si>
  <si>
    <t>Altistumisaika</t>
  </si>
  <si>
    <t>Laitekohtainen</t>
  </si>
  <si>
    <t>Päivittäinen</t>
  </si>
  <si>
    <t>- Syötä laitekohtainen tärinän voimakkuus (tärinäarvo) ja altistumisaika valkoisille alueille.</t>
  </si>
  <si>
    <t>- Laskeaksesi arvot paina ENTER tai siirrä kursori toiseen soluun.</t>
  </si>
  <si>
    <t>- Laskutoimituksen tulokset näkyvät sinisillä alueilla.</t>
  </si>
  <si>
    <r>
      <t>OLE TIETOINEN RISKISTÄ</t>
    </r>
    <r>
      <rPr>
        <sz val="11"/>
        <rFont val="Arial"/>
        <family val="2"/>
      </rPr>
      <t>- Altistumisarvo alle 2.5m/s² A(8)</t>
    </r>
  </si>
  <si>
    <r>
      <rPr>
        <b/>
        <sz val="12"/>
        <color theme="1"/>
        <rFont val="Arial"/>
        <family val="2"/>
      </rPr>
      <t>TOIMINTA-ARVO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= Toiminta-arvo tarkoittaa päivittäisen tärinän määrää, joka ylittää direktiivin rajan 2.5m/s²A(8) . </t>
    </r>
    <r>
      <rPr>
        <b/>
        <sz val="10"/>
        <color theme="1"/>
        <rFont val="Arial"/>
        <family val="2"/>
      </rPr>
      <t>Toiminta-arvon saavuttaminen tai sen ylittäminen vaatii toimenpiteitä sen rajoittamiseksi.</t>
    </r>
    <r>
      <rPr>
        <sz val="10"/>
        <color theme="1"/>
        <rFont val="Arial"/>
        <family val="2"/>
      </rPr>
      <t xml:space="preserve"> Mitä suurempi altistumisarvo, sen suurempi riski ja sitä enemmän tarvetta puuttua riskin vähentämiseen. </t>
    </r>
  </si>
  <si>
    <r>
      <t xml:space="preserve">VAROITUS </t>
    </r>
    <r>
      <rPr>
        <sz val="11"/>
        <rFont val="Arial"/>
        <family val="2"/>
      </rPr>
      <t>-Toiminta-arvo 2.5m/s²A (8) saavutettu tai ylitetty</t>
    </r>
    <r>
      <rPr>
        <b/>
        <sz val="11"/>
        <rFont val="Arial"/>
        <family val="2"/>
      </rPr>
      <t>.
Toiminta-arvon saavuttaminen tai sen ylittäminen vaatii toimenpiteitä sen rajoittamiseksi.</t>
    </r>
  </si>
  <si>
    <t>Ohjeet:</t>
  </si>
  <si>
    <r>
      <rPr>
        <b/>
        <sz val="11"/>
        <rFont val="Arial"/>
        <family val="2"/>
      </rPr>
      <t>LOPETA LAITTEEN KÄYTTÖ</t>
    </r>
    <r>
      <rPr>
        <sz val="11"/>
        <rFont val="Arial"/>
        <family val="2"/>
      </rPr>
      <t xml:space="preserve"> -Raja-arvo 5.0m/s² A(8) saavutettu tai ylitetty</t>
    </r>
  </si>
  <si>
    <r>
      <rPr>
        <b/>
        <sz val="12"/>
        <color theme="1"/>
        <rFont val="Arial"/>
        <family val="2"/>
      </rPr>
      <t>RAJA-ARVO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= Raja-arvo tarkoittaa päivittäisen maksimaalisen tärinän määrää, jolle työntekijä voi altistua. </t>
    </r>
    <r>
      <rPr>
        <b/>
        <sz val="10"/>
        <color theme="1"/>
        <rFont val="Arial"/>
        <family val="2"/>
      </rPr>
      <t>Kun raja-arvo 5.0m/s² A(8) on saavutettu tai ylitetty, laitteen käyttö on lopetettava heti.</t>
    </r>
    <r>
      <rPr>
        <sz val="10"/>
        <color theme="1"/>
        <rFont val="Arial"/>
        <family val="2"/>
      </rPr>
      <t xml:space="preserve"> Raja-arvon ylittyessä tärinän aiheuttamat riskit voivat olla suuret, joille työntekijän ei tulisi altistua.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</si>
</sst>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8" tint="0.399975585192419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1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sz val="11"/>
      <color rgb="FFFF330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83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0" xfId="0" applyNumberFormat="1" applyFont="1" applyFill="1"/>
    <xf numFmtId="0" fontId="5" fillId="4" borderId="0" xfId="0" applyFont="1" applyFill="1"/>
    <xf numFmtId="0" fontId="6" fillId="4" borderId="0" xfId="0" applyFont="1" applyFill="1"/>
    <xf numFmtId="0" fontId="1" fillId="4" borderId="0" xfId="0" applyNumberFormat="1" applyFont="1" applyFill="1"/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/>
    <xf numFmtId="49" fontId="9" fillId="4" borderId="0" xfId="0" applyNumberFormat="1" applyFont="1" applyFill="1"/>
    <xf numFmtId="0" fontId="7" fillId="4" borderId="0" xfId="0" applyFont="1" applyFill="1"/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3" fillId="4" borderId="0" xfId="0" applyFont="1" applyFill="1"/>
    <xf numFmtId="0" fontId="1" fillId="4" borderId="0" xfId="0" applyFont="1" applyFill="1" applyAlignment="1">
      <alignment horizontal="center"/>
    </xf>
    <xf numFmtId="0" fontId="12" fillId="4" borderId="0" xfId="0" applyFont="1" applyFill="1"/>
    <xf numFmtId="0" fontId="14" fillId="4" borderId="0" xfId="0" applyFont="1" applyFill="1"/>
    <xf numFmtId="0" fontId="2" fillId="5" borderId="3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1" fontId="16" fillId="3" borderId="18" xfId="0" applyNumberFormat="1" applyFont="1" applyFill="1" applyBorder="1" applyAlignment="1">
      <alignment horizontal="center"/>
    </xf>
    <xf numFmtId="1" fontId="16" fillId="3" borderId="13" xfId="0" applyNumberFormat="1" applyFont="1" applyFill="1" applyBorder="1" applyAlignment="1">
      <alignment horizontal="center"/>
    </xf>
    <xf numFmtId="164" fontId="16" fillId="3" borderId="15" xfId="0" applyNumberFormat="1" applyFont="1" applyFill="1" applyBorder="1" applyAlignment="1">
      <alignment horizontal="center"/>
    </xf>
    <xf numFmtId="164" fontId="16" fillId="3" borderId="16" xfId="0" applyNumberFormat="1" applyFont="1" applyFill="1" applyBorder="1" applyAlignment="1">
      <alignment horizontal="center"/>
    </xf>
    <xf numFmtId="0" fontId="17" fillId="4" borderId="0" xfId="0" applyFont="1" applyFill="1"/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top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</cellXfs>
  <cellStyles count="1">
    <cellStyle name="Normal" xfId="0" builtinId="0"/>
  </cellStyles>
  <dxfs count="3">
    <dxf>
      <fill>
        <patternFill patternType="solid">
          <fgColor auto="1"/>
          <bgColor rgb="FF00B050"/>
        </patternFill>
      </fill>
    </dxf>
    <dxf>
      <fill>
        <patternFill patternType="solid">
          <fgColor auto="1"/>
          <bgColor rgb="FFFF5050"/>
        </patternFill>
      </fill>
    </dxf>
    <dxf>
      <numFmt numFmtId="165" formatCode="00000"/>
      <fill>
        <patternFill patternType="solid">
          <fgColor auto="1"/>
          <bgColor rgb="FFFFC000"/>
        </patternFill>
      </fill>
    </dxf>
  </dxfs>
  <tableStyles count="0" defaultTableStyle="TableStyleMedium2" defaultPivotStyle="PivotStyleLight16"/>
  <colors>
    <mruColors>
      <color rgb="FFFF3300"/>
      <color rgb="FF1F839F"/>
      <color rgb="FF42C50D"/>
      <color rgb="FF00CC00"/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85725</xdr:rowOff>
    </xdr:from>
    <xdr:to>
      <xdr:col>1</xdr:col>
      <xdr:colOff>1114426</xdr:colOff>
      <xdr:row>1</xdr:row>
      <xdr:rowOff>385167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85725"/>
          <a:ext cx="1504950" cy="480417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35</xdr:row>
      <xdr:rowOff>66676</xdr:rowOff>
    </xdr:from>
    <xdr:to>
      <xdr:col>0</xdr:col>
      <xdr:colOff>657529</xdr:colOff>
      <xdr:row>37</xdr:row>
      <xdr:rowOff>28577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592" b="99469" l="4556" r="100000">
                      <a14:foregroundMark x1="60671" y1="45889" x2="51799" y2="52520"/>
                      <a14:foregroundMark x1="69784" y1="40584" x2="48201" y2="61008"/>
                      <a14:foregroundMark x1="37890" y1="43236" x2="30695" y2="53846"/>
                      <a14:foregroundMark x1="27818" y1="55438" x2="52758" y2="76658"/>
                      <a14:foregroundMark x1="79856" y1="38727" x2="50600" y2="71353"/>
                      <a14:foregroundMark x1="72422" y1="24668" x2="82974" y2="43501"/>
                      <a14:foregroundMark x1="74820" y1="25995" x2="47722" y2="49337"/>
                      <a14:foregroundMark x1="36211" y1="43767" x2="50839" y2="47480"/>
                      <a14:foregroundMark x1="39329" y1="44562" x2="27818" y2="57294"/>
                      <a14:foregroundMark x1="39568" y1="53846" x2="46283" y2="61804"/>
                      <a14:foregroundMark x1="84892" y1="65782" x2="72422" y2="74801"/>
                      <a14:foregroundMark x1="94484" y1="57560" x2="59952" y2="95756"/>
                      <a14:foregroundMark x1="61151" y1="51989" x2="48201" y2="63130"/>
                      <a14:foregroundMark x1="38129" y1="52520" x2="42206" y2="6366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7176" y="2705101"/>
          <a:ext cx="400353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257177</xdr:colOff>
      <xdr:row>39</xdr:row>
      <xdr:rowOff>152401</xdr:rowOff>
    </xdr:from>
    <xdr:to>
      <xdr:col>0</xdr:col>
      <xdr:colOff>652899</xdr:colOff>
      <xdr:row>41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44" b="99217" l="0" r="97304">
                      <a14:foregroundMark x1="62255" y1="39948" x2="43382" y2="56919"/>
                      <a14:foregroundMark x1="38725" y1="31070" x2="69118" y2="63969"/>
                      <a14:foregroundMark x1="42892" y1="41775" x2="42892" y2="61097"/>
                      <a14:foregroundMark x1="92647" y1="56397" x2="57108" y2="93211"/>
                      <a14:foregroundMark x1="35049" y1="33420" x2="38235" y2="44909"/>
                      <a14:foregroundMark x1="43627" y1="57441" x2="39951" y2="64491"/>
                      <a14:foregroundMark x1="64706" y1="34726" x2="59314" y2="38642"/>
                      <a14:foregroundMark x1="64706" y1="30287" x2="68873" y2="37076"/>
                      <a14:foregroundMark x1="37255" y1="58225" x2="38480" y2="6971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7177" y="3552826"/>
          <a:ext cx="395722" cy="3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247650</xdr:rowOff>
    </xdr:from>
    <xdr:to>
      <xdr:col>0</xdr:col>
      <xdr:colOff>637008</xdr:colOff>
      <xdr:row>38</xdr:row>
      <xdr:rowOff>600075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98" b="98221" l="1351" r="100000">
                      <a14:foregroundMark x1="47876" y1="22925" x2="50772" y2="55336"/>
                      <a14:foregroundMark x1="50965" y1="77470" x2="47490" y2="82213"/>
                      <a14:foregroundMark x1="65058" y1="3162" x2="54440" y2="59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6225" y="7505700"/>
          <a:ext cx="360783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8</xdr:row>
      <xdr:rowOff>0</xdr:rowOff>
    </xdr:from>
    <xdr:to>
      <xdr:col>2</xdr:col>
      <xdr:colOff>352425</xdr:colOff>
      <xdr:row>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4EE9F-76EF-4492-B40F-4FAAD8F5E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375" b="89063" l="9375" r="90625">
                      <a14:foregroundMark x1="90625" y1="10938" x2="90625" y2="10938"/>
                      <a14:foregroundMark x1="17188" y1="81250" x2="17188" y2="8125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962150" y="1638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22</xdr:row>
      <xdr:rowOff>161925</xdr:rowOff>
    </xdr:from>
    <xdr:to>
      <xdr:col>2</xdr:col>
      <xdr:colOff>695325</xdr:colOff>
      <xdr:row>24</xdr:row>
      <xdr:rowOff>85725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6463A63-4FEA-4779-AAA7-9A1395A9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375" b="89063" l="9375" r="90625">
                      <a14:foregroundMark x1="90625" y1="10938" x2="90625" y2="10938"/>
                      <a14:foregroundMark x1="17188" y1="81250" x2="17188" y2="8125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05050" y="4295775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23</xdr:row>
      <xdr:rowOff>0</xdr:rowOff>
    </xdr:from>
    <xdr:to>
      <xdr:col>13</xdr:col>
      <xdr:colOff>285750</xdr:colOff>
      <xdr:row>24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6DC65D7-BCEA-42BD-A766-39AC1B129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375" b="89063" l="9375" r="90625">
                      <a14:foregroundMark x1="90625" y1="10938" x2="90625" y2="10938"/>
                      <a14:foregroundMark x1="17188" y1="81250" x2="17188" y2="8125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581400" y="4314825"/>
          <a:ext cx="2857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4"/>
  <sheetViews>
    <sheetView tabSelected="1" topLeftCell="A25" zoomScaleNormal="100" workbookViewId="0">
      <selection activeCell="U55" sqref="U55"/>
    </sheetView>
  </sheetViews>
  <sheetFormatPr defaultRowHeight="14.25" x14ac:dyDescent="0.2"/>
  <cols>
    <col min="1" max="1" width="10.5703125" style="2" customWidth="1"/>
    <col min="2" max="2" width="19.42578125" style="2" customWidth="1"/>
    <col min="3" max="3" width="12" style="2" customWidth="1"/>
    <col min="4" max="11" width="1.140625" style="2" hidden="1" customWidth="1"/>
    <col min="12" max="12" width="1.28515625" style="2" customWidth="1"/>
    <col min="13" max="13" width="12" style="2" customWidth="1"/>
    <col min="14" max="14" width="13.28515625" style="2" customWidth="1"/>
    <col min="15" max="15" width="12.85546875" style="2" customWidth="1"/>
    <col min="16" max="16" width="17.85546875" style="2" customWidth="1"/>
    <col min="17" max="17" width="1.42578125" style="2" customWidth="1"/>
    <col min="18" max="18" width="17.85546875" style="2" customWidth="1"/>
    <col min="19" max="16384" width="9.140625" style="2"/>
  </cols>
  <sheetData>
    <row r="1" spans="2:24" s="1" customFormat="1" ht="14.25" customHeight="1" x14ac:dyDescent="0.2">
      <c r="C1" s="55" t="s">
        <v>12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2:24" s="1" customFormat="1" ht="36" customHeight="1" x14ac:dyDescent="0.2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2:24" ht="7.5" customHeight="1" x14ac:dyDescent="0.2"/>
    <row r="4" spans="2:24" ht="14.25" customHeight="1" x14ac:dyDescent="0.2"/>
    <row r="5" spans="2:24" ht="14.25" customHeight="1" x14ac:dyDescent="0.25">
      <c r="B5" s="43" t="s">
        <v>13</v>
      </c>
    </row>
    <row r="6" spans="2:24" ht="14.25" customHeight="1" x14ac:dyDescent="0.2">
      <c r="R6" s="42"/>
      <c r="S6" s="42"/>
      <c r="T6" s="42"/>
      <c r="U6" s="42"/>
      <c r="V6" s="42"/>
      <c r="W6" s="42"/>
      <c r="X6" s="42"/>
    </row>
    <row r="7" spans="2:24" ht="14.25" customHeight="1" x14ac:dyDescent="0.25">
      <c r="B7" s="40" t="s">
        <v>16</v>
      </c>
      <c r="M7" s="40" t="s">
        <v>14</v>
      </c>
      <c r="R7" s="42">
        <v>2.5</v>
      </c>
      <c r="S7" s="42"/>
      <c r="T7" s="42"/>
      <c r="U7" s="42"/>
      <c r="V7" s="42"/>
      <c r="W7" s="42"/>
      <c r="X7" s="42"/>
    </row>
    <row r="8" spans="2:24" ht="14.25" customHeight="1" x14ac:dyDescent="0.2">
      <c r="O8" s="51"/>
      <c r="P8" s="51"/>
      <c r="Q8" s="51"/>
      <c r="R8" s="42"/>
      <c r="S8" s="42"/>
      <c r="T8" s="42"/>
      <c r="U8" s="42"/>
      <c r="V8" s="42"/>
      <c r="W8" s="42"/>
      <c r="X8" s="42"/>
    </row>
    <row r="9" spans="2:24" ht="14.25" customHeight="1" x14ac:dyDescent="0.2">
      <c r="M9" s="41" t="s">
        <v>0</v>
      </c>
      <c r="N9" s="41" t="s">
        <v>1</v>
      </c>
      <c r="O9" s="51"/>
      <c r="P9" s="51"/>
      <c r="Q9" s="51"/>
      <c r="R9" s="42"/>
      <c r="S9" s="42"/>
      <c r="T9" s="42"/>
      <c r="U9" s="42"/>
      <c r="V9" s="42"/>
      <c r="W9" s="42"/>
      <c r="X9" s="42"/>
    </row>
    <row r="10" spans="2:24" ht="14.25" customHeight="1" x14ac:dyDescent="0.25">
      <c r="B10" s="46"/>
      <c r="M10" s="47" t="str">
        <f>IFERROR(U10," ")</f>
        <v xml:space="preserve"> </v>
      </c>
      <c r="N10" s="48" t="str">
        <f>IFERROR(X10," ")</f>
        <v xml:space="preserve"> </v>
      </c>
      <c r="O10" s="51"/>
      <c r="P10" s="51"/>
      <c r="Q10" s="51"/>
      <c r="R10" s="42" t="e">
        <f>(($R$7*$R$7*8)/(B10*B10))*60</f>
        <v>#DIV/0!</v>
      </c>
      <c r="S10" s="42"/>
      <c r="T10" s="42" t="e">
        <f>+R10/60</f>
        <v>#DIV/0!</v>
      </c>
      <c r="U10" s="42" t="e">
        <f>ROUNDDOWN(T10,0)</f>
        <v>#DIV/0!</v>
      </c>
      <c r="V10" s="42"/>
      <c r="W10" s="42" t="e">
        <f>+T10-U10</f>
        <v>#DIV/0!</v>
      </c>
      <c r="X10" s="42" t="e">
        <f>+W10*60</f>
        <v>#DIV/0!</v>
      </c>
    </row>
    <row r="11" spans="2:24" ht="14.25" customHeight="1" x14ac:dyDescent="0.2">
      <c r="O11" s="51"/>
      <c r="P11" s="51"/>
      <c r="Q11" s="51"/>
      <c r="R11" s="42"/>
      <c r="S11" s="42"/>
      <c r="T11" s="42"/>
      <c r="U11" s="42"/>
      <c r="V11" s="42"/>
      <c r="W11" s="42"/>
      <c r="X11" s="42"/>
    </row>
    <row r="12" spans="2:24" ht="14.25" customHeight="1" x14ac:dyDescent="0.25">
      <c r="M12" s="40" t="s">
        <v>15</v>
      </c>
      <c r="R12" s="42">
        <v>5</v>
      </c>
      <c r="S12" s="42"/>
      <c r="T12" s="42"/>
      <c r="U12" s="42"/>
      <c r="V12" s="42"/>
      <c r="W12" s="42"/>
      <c r="X12" s="42"/>
    </row>
    <row r="13" spans="2:24" ht="14.25" customHeight="1" x14ac:dyDescent="0.2">
      <c r="O13" s="51"/>
      <c r="P13" s="51"/>
      <c r="Q13" s="51"/>
      <c r="R13" s="42"/>
      <c r="S13" s="42"/>
      <c r="T13" s="42"/>
      <c r="U13" s="42"/>
      <c r="V13" s="42"/>
      <c r="W13" s="42"/>
      <c r="X13" s="42"/>
    </row>
    <row r="14" spans="2:24" ht="14.25" customHeight="1" x14ac:dyDescent="0.2">
      <c r="M14" s="41" t="s">
        <v>0</v>
      </c>
      <c r="N14" s="41" t="s">
        <v>1</v>
      </c>
      <c r="O14" s="51"/>
      <c r="P14" s="51"/>
      <c r="Q14" s="51"/>
      <c r="R14" s="42"/>
      <c r="S14" s="42"/>
      <c r="T14" s="42"/>
      <c r="U14" s="42"/>
      <c r="V14" s="42"/>
      <c r="W14" s="42"/>
      <c r="X14" s="42"/>
    </row>
    <row r="15" spans="2:24" ht="14.25" customHeight="1" x14ac:dyDescent="0.25">
      <c r="M15" s="47" t="str">
        <f>IFERROR(U15," ")</f>
        <v xml:space="preserve"> </v>
      </c>
      <c r="N15" s="48" t="str">
        <f>IFERROR(X15," ")</f>
        <v xml:space="preserve"> </v>
      </c>
      <c r="O15" s="51"/>
      <c r="P15" s="51"/>
      <c r="Q15" s="51"/>
      <c r="R15" s="42" t="e">
        <f>(($R$12*$R$12*8)/(B10*B10))*60</f>
        <v>#DIV/0!</v>
      </c>
      <c r="S15" s="42"/>
      <c r="T15" s="42" t="e">
        <f>+R15/60</f>
        <v>#DIV/0!</v>
      </c>
      <c r="U15" s="42" t="e">
        <f>ROUNDDOWN(T15,0)</f>
        <v>#DIV/0!</v>
      </c>
      <c r="V15" s="42"/>
      <c r="W15" s="42" t="e">
        <f>+T15-U15</f>
        <v>#DIV/0!</v>
      </c>
      <c r="X15" s="42" t="e">
        <f>+W15*60</f>
        <v>#DIV/0!</v>
      </c>
    </row>
    <row r="16" spans="2:24" ht="14.25" customHeight="1" x14ac:dyDescent="0.2">
      <c r="O16" s="51"/>
      <c r="P16" s="51"/>
      <c r="Q16" s="51"/>
      <c r="R16" s="51"/>
      <c r="S16" s="51"/>
      <c r="T16" s="51"/>
      <c r="U16" s="51"/>
      <c r="V16" s="51"/>
      <c r="W16" s="51"/>
      <c r="X16" s="42"/>
    </row>
    <row r="17" spans="2:17" ht="14.25" customHeight="1" x14ac:dyDescent="0.2"/>
    <row r="18" spans="2:17" s="1" customFormat="1" ht="11.25" customHeight="1" x14ac:dyDescent="0.2"/>
    <row r="19" spans="2:17" ht="14.25" customHeight="1" x14ac:dyDescent="0.2"/>
    <row r="20" spans="2:17" ht="14.25" customHeight="1" x14ac:dyDescent="0.2"/>
    <row r="21" spans="2:17" ht="14.25" customHeight="1" x14ac:dyDescent="0.2"/>
    <row r="22" spans="2:17" ht="14.25" customHeight="1" x14ac:dyDescent="0.25">
      <c r="B22" s="43" t="s">
        <v>17</v>
      </c>
    </row>
    <row r="23" spans="2:17" ht="14.25" customHeight="1" x14ac:dyDescent="0.2"/>
    <row r="24" spans="2:17" ht="14.25" customHeight="1" x14ac:dyDescent="0.2"/>
    <row r="25" spans="2:17" ht="14.25" customHeight="1" thickBot="1" x14ac:dyDescent="0.25"/>
    <row r="26" spans="2:17" x14ac:dyDescent="0.2">
      <c r="C26" s="26" t="s">
        <v>24</v>
      </c>
      <c r="E26" s="3" t="s">
        <v>2</v>
      </c>
      <c r="G26" s="58" t="s">
        <v>5</v>
      </c>
      <c r="H26" s="59"/>
      <c r="J26" s="60" t="s">
        <v>11</v>
      </c>
      <c r="K26" s="61"/>
      <c r="M26" s="62" t="s">
        <v>26</v>
      </c>
      <c r="N26" s="63"/>
      <c r="O26" s="4"/>
      <c r="P26" s="38" t="s">
        <v>27</v>
      </c>
    </row>
    <row r="27" spans="2:17" ht="15" x14ac:dyDescent="0.2">
      <c r="C27" s="27" t="s">
        <v>25</v>
      </c>
      <c r="E27" s="5" t="s">
        <v>4</v>
      </c>
      <c r="G27" s="64" t="s">
        <v>7</v>
      </c>
      <c r="H27" s="65"/>
      <c r="J27" s="64" t="s">
        <v>8</v>
      </c>
      <c r="K27" s="65"/>
      <c r="M27" s="34"/>
      <c r="N27" s="35"/>
      <c r="O27" s="4"/>
      <c r="P27" s="39" t="s">
        <v>6</v>
      </c>
    </row>
    <row r="28" spans="2:17" ht="15" thickBot="1" x14ac:dyDescent="0.25">
      <c r="C28" s="28" t="s">
        <v>9</v>
      </c>
      <c r="D28" s="6"/>
      <c r="E28" s="7" t="s">
        <v>3</v>
      </c>
      <c r="G28" s="8" t="s">
        <v>0</v>
      </c>
      <c r="H28" s="9" t="s">
        <v>1</v>
      </c>
      <c r="J28" s="8" t="s">
        <v>0</v>
      </c>
      <c r="K28" s="9" t="s">
        <v>1</v>
      </c>
      <c r="M28" s="36" t="s">
        <v>0</v>
      </c>
      <c r="N28" s="37" t="s">
        <v>1</v>
      </c>
      <c r="P28" s="44" t="s">
        <v>10</v>
      </c>
      <c r="Q28" s="10"/>
    </row>
    <row r="29" spans="2:17" ht="15.75" x14ac:dyDescent="0.25">
      <c r="B29" s="23" t="s">
        <v>18</v>
      </c>
      <c r="C29" s="29"/>
      <c r="D29" s="11"/>
      <c r="E29" s="12" t="str">
        <f>IF(C29&lt;=0," ",(2*C29*C29))</f>
        <v xml:space="preserve"> </v>
      </c>
      <c r="F29" s="13"/>
      <c r="G29" s="12" t="str">
        <f>IF(C29&lt;=0," ",IF(I29&gt;=24,"&gt;24",TRUNC(I29)))</f>
        <v xml:space="preserve"> </v>
      </c>
      <c r="H29" s="14" t="str">
        <f>IF(C29&lt;=0," ",IF(I29&gt;=24,"",(I29-G29)*60))</f>
        <v xml:space="preserve"> </v>
      </c>
      <c r="I29" s="13" t="str">
        <f>IF(C29&lt;=0," ",(8*2.5*2.5/(C29*C29)))</f>
        <v xml:space="preserve"> </v>
      </c>
      <c r="J29" s="12" t="str">
        <f>IF(C29&lt;=0," ",IF(L29&gt;=24,"&gt;24",TRUNC(L29)))</f>
        <v xml:space="preserve"> </v>
      </c>
      <c r="K29" s="14" t="str">
        <f>IF(C29&lt;=0," ",IF(L29&gt;=24,"",(L29-J29)*60))</f>
        <v xml:space="preserve"> </v>
      </c>
      <c r="L29" s="13" t="str">
        <f>IF(C29&lt;=0,"",(8*5*5/(C29*C29)))</f>
        <v/>
      </c>
      <c r="M29" s="31"/>
      <c r="N29" s="31"/>
      <c r="O29" s="33">
        <f>(M29*60)+N29</f>
        <v>0</v>
      </c>
      <c r="P29" s="49" t="str">
        <f>IF(OR(C29&lt;=0,O29&lt;=0,O29&gt;1440)," ",(C29*(O29^0.5)/21.9))</f>
        <v xml:space="preserve"> </v>
      </c>
      <c r="Q29" s="11"/>
    </row>
    <row r="30" spans="2:17" ht="15.75" x14ac:dyDescent="0.25">
      <c r="B30" s="24" t="s">
        <v>19</v>
      </c>
      <c r="C30" s="30"/>
      <c r="D30" s="11"/>
      <c r="E30" s="12" t="str">
        <f t="shared" ref="E30:E34" si="0">IF(C30&lt;=0," ",(2*C30*C30))</f>
        <v xml:space="preserve"> </v>
      </c>
      <c r="F30" s="13"/>
      <c r="G30" s="12" t="str">
        <f t="shared" ref="G30:G34" si="1">IF(C30&lt;=0," ",IF(I30&gt;=24,"&gt;24",TRUNC(I30)))</f>
        <v xml:space="preserve"> </v>
      </c>
      <c r="H30" s="14" t="str">
        <f t="shared" ref="H30:H34" si="2">IF(C30&lt;=0," ",IF(I30&gt;=24,"",(I30-G30)*60))</f>
        <v xml:space="preserve"> </v>
      </c>
      <c r="I30" s="13" t="str">
        <f t="shared" ref="I30:I34" si="3">IF(C30&lt;=0," ",(8*2.5*2.5/(C30*C30)))</f>
        <v xml:space="preserve"> </v>
      </c>
      <c r="J30" s="12" t="str">
        <f t="shared" ref="J30:J34" si="4">IF(C30&lt;=0," ",IF(L30&gt;=24,"&gt;24",TRUNC(L30)))</f>
        <v xml:space="preserve"> </v>
      </c>
      <c r="K30" s="14" t="str">
        <f t="shared" ref="K30:K34" si="5">IF(C30&lt;=0," ",IF(L30&gt;=24,"",(L30-J30)*60))</f>
        <v xml:space="preserve"> </v>
      </c>
      <c r="L30" s="13" t="str">
        <f t="shared" ref="L30:L34" si="6">IF(C30&lt;=0,"",(8*5*5/(C30*C30)))</f>
        <v/>
      </c>
      <c r="M30" s="32"/>
      <c r="N30" s="32"/>
      <c r="O30" s="33">
        <f t="shared" ref="O30:O34" si="7">+(M30*60)+N30</f>
        <v>0</v>
      </c>
      <c r="P30" s="49" t="str">
        <f>IF(OR(C30&lt;=0,O30&lt;=0,O30&gt;1440)," ",(C30*(O30^0.5)/21.9))</f>
        <v xml:space="preserve"> </v>
      </c>
      <c r="Q30" s="11"/>
    </row>
    <row r="31" spans="2:17" ht="15.75" x14ac:dyDescent="0.25">
      <c r="B31" s="24" t="s">
        <v>20</v>
      </c>
      <c r="C31" s="30"/>
      <c r="D31" s="11"/>
      <c r="E31" s="12" t="str">
        <f t="shared" si="0"/>
        <v xml:space="preserve"> </v>
      </c>
      <c r="F31" s="13"/>
      <c r="G31" s="12" t="str">
        <f t="shared" si="1"/>
        <v xml:space="preserve"> </v>
      </c>
      <c r="H31" s="14" t="str">
        <f t="shared" si="2"/>
        <v xml:space="preserve"> </v>
      </c>
      <c r="I31" s="13" t="str">
        <f t="shared" si="3"/>
        <v xml:space="preserve"> </v>
      </c>
      <c r="J31" s="12" t="str">
        <f t="shared" si="4"/>
        <v xml:space="preserve"> </v>
      </c>
      <c r="K31" s="14" t="str">
        <f t="shared" si="5"/>
        <v xml:space="preserve"> </v>
      </c>
      <c r="L31" s="13" t="str">
        <f t="shared" si="6"/>
        <v/>
      </c>
      <c r="M31" s="32"/>
      <c r="N31" s="32"/>
      <c r="O31" s="33">
        <f t="shared" si="7"/>
        <v>0</v>
      </c>
      <c r="P31" s="49" t="str">
        <f t="shared" ref="P31:P34" si="8">IF(OR(C31&lt;=0,O31&lt;=0,O31&gt;1440)," ",(C31*(O31^0.5)/21.9))</f>
        <v xml:space="preserve"> </v>
      </c>
      <c r="Q31" s="11"/>
    </row>
    <row r="32" spans="2:17" ht="15.75" x14ac:dyDescent="0.25">
      <c r="B32" s="24" t="s">
        <v>21</v>
      </c>
      <c r="C32" s="30"/>
      <c r="D32" s="11"/>
      <c r="E32" s="12" t="str">
        <f t="shared" si="0"/>
        <v xml:space="preserve"> </v>
      </c>
      <c r="F32" s="13"/>
      <c r="G32" s="12" t="str">
        <f t="shared" si="1"/>
        <v xml:space="preserve"> </v>
      </c>
      <c r="H32" s="14" t="str">
        <f t="shared" si="2"/>
        <v xml:space="preserve"> </v>
      </c>
      <c r="I32" s="13" t="str">
        <f t="shared" si="3"/>
        <v xml:space="preserve"> </v>
      </c>
      <c r="J32" s="12" t="str">
        <f t="shared" si="4"/>
        <v xml:space="preserve"> </v>
      </c>
      <c r="K32" s="14" t="str">
        <f t="shared" si="5"/>
        <v xml:space="preserve"> </v>
      </c>
      <c r="L32" s="13" t="str">
        <f t="shared" si="6"/>
        <v/>
      </c>
      <c r="M32" s="32"/>
      <c r="N32" s="32"/>
      <c r="O32" s="33">
        <f t="shared" si="7"/>
        <v>0</v>
      </c>
      <c r="P32" s="49" t="str">
        <f t="shared" si="8"/>
        <v xml:space="preserve"> </v>
      </c>
      <c r="Q32" s="11"/>
    </row>
    <row r="33" spans="2:22" ht="15.75" x14ac:dyDescent="0.25">
      <c r="B33" s="24" t="s">
        <v>22</v>
      </c>
      <c r="C33" s="30"/>
      <c r="D33" s="11"/>
      <c r="E33" s="12" t="str">
        <f t="shared" si="0"/>
        <v xml:space="preserve"> </v>
      </c>
      <c r="F33" s="13"/>
      <c r="G33" s="12" t="str">
        <f t="shared" si="1"/>
        <v xml:space="preserve"> </v>
      </c>
      <c r="H33" s="14" t="str">
        <f t="shared" si="2"/>
        <v xml:space="preserve"> </v>
      </c>
      <c r="I33" s="13" t="str">
        <f t="shared" si="3"/>
        <v xml:space="preserve"> </v>
      </c>
      <c r="J33" s="12" t="str">
        <f t="shared" si="4"/>
        <v xml:space="preserve"> </v>
      </c>
      <c r="K33" s="14" t="str">
        <f t="shared" si="5"/>
        <v xml:space="preserve"> </v>
      </c>
      <c r="L33" s="13" t="str">
        <f t="shared" si="6"/>
        <v/>
      </c>
      <c r="M33" s="32"/>
      <c r="N33" s="32"/>
      <c r="O33" s="33">
        <f t="shared" si="7"/>
        <v>0</v>
      </c>
      <c r="P33" s="49" t="str">
        <f t="shared" si="8"/>
        <v xml:space="preserve"> </v>
      </c>
      <c r="Q33" s="11"/>
      <c r="V33" s="15"/>
    </row>
    <row r="34" spans="2:22" ht="16.5" thickBot="1" x14ac:dyDescent="0.3">
      <c r="B34" s="25" t="s">
        <v>23</v>
      </c>
      <c r="C34" s="30"/>
      <c r="D34" s="11"/>
      <c r="E34" s="12" t="str">
        <f t="shared" si="0"/>
        <v xml:space="preserve"> </v>
      </c>
      <c r="F34" s="13"/>
      <c r="G34" s="12" t="str">
        <f t="shared" si="1"/>
        <v xml:space="preserve"> </v>
      </c>
      <c r="H34" s="14" t="str">
        <f t="shared" si="2"/>
        <v xml:space="preserve"> </v>
      </c>
      <c r="I34" s="13" t="str">
        <f t="shared" si="3"/>
        <v xml:space="preserve"> </v>
      </c>
      <c r="J34" s="12" t="str">
        <f t="shared" si="4"/>
        <v xml:space="preserve"> </v>
      </c>
      <c r="K34" s="14" t="str">
        <f t="shared" si="5"/>
        <v xml:space="preserve"> </v>
      </c>
      <c r="L34" s="13" t="str">
        <f t="shared" si="6"/>
        <v/>
      </c>
      <c r="M34" s="32"/>
      <c r="N34" s="32"/>
      <c r="O34" s="33">
        <f t="shared" si="7"/>
        <v>0</v>
      </c>
      <c r="P34" s="50" t="str">
        <f t="shared" si="8"/>
        <v xml:space="preserve"> </v>
      </c>
      <c r="Q34" s="11"/>
    </row>
    <row r="35" spans="2:22" ht="15" thickBot="1" x14ac:dyDescent="0.25"/>
    <row r="36" spans="2:22" x14ac:dyDescent="0.2">
      <c r="P36" s="52" t="s">
        <v>28</v>
      </c>
    </row>
    <row r="37" spans="2:22" ht="17.25" customHeight="1" x14ac:dyDescent="0.25">
      <c r="B37" s="16" t="s">
        <v>32</v>
      </c>
      <c r="P37" s="53" t="s">
        <v>6</v>
      </c>
    </row>
    <row r="38" spans="2:22" ht="17.25" customHeight="1" thickBot="1" x14ac:dyDescent="0.25">
      <c r="B38" s="17"/>
      <c r="D38" s="17"/>
      <c r="E38" s="17"/>
      <c r="F38" s="17"/>
      <c r="G38" s="17"/>
      <c r="H38" s="17"/>
      <c r="I38" s="17"/>
      <c r="J38" s="17"/>
      <c r="P38" s="54" t="s">
        <v>10</v>
      </c>
    </row>
    <row r="39" spans="2:22" ht="60" customHeight="1" thickBot="1" x14ac:dyDescent="0.3">
      <c r="B39" s="66" t="s">
        <v>34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P39" s="45" t="str">
        <f>IF(OR(SQRT(SUMSQ(P29:P34))=0,O35&gt;1440)," ",SQRT(SUMSQ(P29:P34)))</f>
        <v xml:space="preserve"> </v>
      </c>
      <c r="Q39" s="11"/>
      <c r="T39" s="17"/>
      <c r="U39" s="17"/>
    </row>
    <row r="40" spans="2:22" ht="17.25" customHeight="1" x14ac:dyDescent="0.2">
      <c r="B40" s="17"/>
      <c r="D40" s="17"/>
      <c r="E40" s="17"/>
      <c r="F40" s="17"/>
      <c r="G40" s="17"/>
      <c r="H40" s="17"/>
      <c r="I40" s="17"/>
      <c r="J40" s="17"/>
      <c r="P40" s="18"/>
    </row>
    <row r="41" spans="2:22" ht="17.25" customHeight="1" x14ac:dyDescent="0.25">
      <c r="B41" s="17" t="s">
        <v>36</v>
      </c>
      <c r="D41" s="17"/>
      <c r="E41" s="17"/>
      <c r="F41" s="17"/>
      <c r="G41" s="17"/>
      <c r="H41" s="17"/>
      <c r="I41" s="17"/>
      <c r="J41" s="17"/>
      <c r="P41" s="16"/>
      <c r="Q41" s="19"/>
      <c r="R41" s="19"/>
    </row>
    <row r="42" spans="2:22" ht="17.25" customHeight="1" x14ac:dyDescent="0.2">
      <c r="C42" s="17"/>
      <c r="D42" s="17"/>
      <c r="E42" s="17"/>
      <c r="F42" s="17"/>
      <c r="G42" s="17"/>
      <c r="H42" s="17"/>
      <c r="I42" s="17"/>
      <c r="J42" s="17"/>
      <c r="P42" s="17"/>
      <c r="Q42" s="19"/>
      <c r="R42" s="19"/>
    </row>
    <row r="43" spans="2:22" ht="17.25" customHeight="1" x14ac:dyDescent="0.25">
      <c r="C43" s="17"/>
      <c r="D43" s="17"/>
      <c r="E43" s="17"/>
      <c r="F43" s="17"/>
      <c r="G43" s="17"/>
      <c r="H43" s="17"/>
      <c r="I43" s="17"/>
      <c r="J43" s="17"/>
      <c r="P43" s="16"/>
      <c r="Q43" s="19"/>
      <c r="R43" s="19"/>
    </row>
    <row r="44" spans="2:22" ht="17.25" customHeight="1" x14ac:dyDescent="0.2">
      <c r="B44" s="20" t="s">
        <v>35</v>
      </c>
      <c r="C44" s="17"/>
      <c r="D44" s="17"/>
      <c r="E44" s="17"/>
      <c r="F44" s="17"/>
      <c r="G44" s="17"/>
      <c r="H44" s="17"/>
      <c r="I44" s="17"/>
      <c r="J44" s="17"/>
      <c r="P44" s="17"/>
      <c r="Q44" s="17"/>
      <c r="R44" s="17"/>
      <c r="S44" s="17"/>
      <c r="T44" s="17"/>
      <c r="U44" s="17"/>
    </row>
    <row r="45" spans="2:22" ht="17.25" customHeight="1" x14ac:dyDescent="0.2">
      <c r="B45" s="21" t="s">
        <v>29</v>
      </c>
      <c r="P45" s="17"/>
      <c r="Q45" s="17"/>
      <c r="R45" s="17"/>
      <c r="S45" s="17"/>
      <c r="T45" s="17"/>
      <c r="U45" s="22"/>
    </row>
    <row r="46" spans="2:22" ht="17.25" customHeight="1" x14ac:dyDescent="0.2">
      <c r="B46" s="21" t="s">
        <v>30</v>
      </c>
      <c r="P46" s="17"/>
      <c r="Q46" s="17"/>
      <c r="R46" s="17"/>
      <c r="S46" s="17"/>
      <c r="T46" s="17"/>
      <c r="U46" s="22"/>
    </row>
    <row r="47" spans="2:22" ht="17.25" customHeight="1" x14ac:dyDescent="0.2">
      <c r="B47" s="21" t="s">
        <v>31</v>
      </c>
      <c r="P47" s="17"/>
      <c r="Q47" s="17"/>
      <c r="R47" s="17"/>
      <c r="S47" s="17"/>
      <c r="T47" s="17"/>
      <c r="U47" s="22"/>
    </row>
    <row r="48" spans="2:22" ht="17.25" customHeight="1" x14ac:dyDescent="0.2">
      <c r="B48" s="21"/>
      <c r="P48" s="17"/>
      <c r="Q48" s="17"/>
      <c r="R48" s="17"/>
      <c r="S48" s="17"/>
      <c r="T48" s="17"/>
      <c r="U48" s="22"/>
    </row>
    <row r="49" spans="2:21" s="1" customFormat="1" ht="11.25" customHeight="1" x14ac:dyDescent="0.2"/>
    <row r="50" spans="2:21" ht="17.25" customHeight="1" x14ac:dyDescent="0.2">
      <c r="P50" s="17"/>
      <c r="Q50" s="17"/>
      <c r="R50" s="17"/>
      <c r="S50" s="17"/>
      <c r="T50" s="17"/>
      <c r="U50" s="22"/>
    </row>
    <row r="51" spans="2:21" ht="17.25" customHeight="1" x14ac:dyDescent="0.2">
      <c r="B51" s="57" t="s">
        <v>33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17"/>
      <c r="U51" s="17"/>
    </row>
    <row r="52" spans="2:21" ht="40.5" customHeight="1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17"/>
      <c r="U52" s="17"/>
    </row>
    <row r="53" spans="2:21" ht="17.25" customHeight="1" x14ac:dyDescent="0.2">
      <c r="B53" s="57" t="s">
        <v>37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17"/>
      <c r="U53" s="17"/>
    </row>
    <row r="54" spans="2:21" ht="26.25" customHeight="1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</row>
  </sheetData>
  <sheetProtection selectLockedCells="1"/>
  <mergeCells count="9">
    <mergeCell ref="C1:R2"/>
    <mergeCell ref="B51:S52"/>
    <mergeCell ref="B53:S54"/>
    <mergeCell ref="G26:H26"/>
    <mergeCell ref="J26:K26"/>
    <mergeCell ref="M26:N26"/>
    <mergeCell ref="G27:H27"/>
    <mergeCell ref="J27:K27"/>
    <mergeCell ref="B39:N39"/>
  </mergeCells>
  <conditionalFormatting sqref="Q41:R43">
    <cfRule type="iconSet" priority="8">
      <iconSet iconSet="3Symbols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N42">
    <cfRule type="iconSet" priority="15">
      <iconSet iconSet="3Symbols">
        <cfvo type="percent" val="0"/>
        <cfvo type="num" val="#REF!"/>
        <cfvo type="num" val="#REF!"/>
      </iconSet>
    </cfRule>
  </conditionalFormatting>
  <conditionalFormatting sqref="N43">
    <cfRule type="iconSet" priority="16">
      <iconSet iconSet="3Symbols">
        <cfvo type="percent" val="0"/>
        <cfvo type="num" val="#REF!"/>
        <cfvo type="num" val="#REF!"/>
      </iconSet>
    </cfRule>
  </conditionalFormatting>
  <pageMargins left="0.7" right="0.7" top="0.75" bottom="0.75" header="0.3" footer="0.3"/>
  <pageSetup paperSize="9" orientation="portrait" r:id="rId1"/>
  <ignoredErrors>
    <ignoredError sqref="R12:X15 R10:S10 R11:S11 U11:X11 W10 T10:U10 X1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64D494D-FF10-414C-BD52-D4EFA6C29D0D}">
            <xm:f>NOT(ISERROR(SEARCH($R$46,Q41)))</xm:f>
            <xm:f>$R$46</xm:f>
            <x14:dxf>
              <numFmt numFmtId="165" formatCode="00000"/>
              <fill>
                <patternFill patternType="solid">
                  <fgColor auto="1"/>
                  <bgColor rgb="FFFFC000"/>
                </patternFill>
              </fill>
            </x14:dxf>
          </x14:cfRule>
          <x14:cfRule type="containsText" priority="11" operator="containsText" id="{D9DD748E-5193-4ADB-B994-85191A4FE8DD}">
            <xm:f>NOT(ISERROR(SEARCH($R$47,Q41)))</xm:f>
            <xm:f>$R$47</xm:f>
            <x14:dxf>
              <fill>
                <patternFill patternType="solid">
                  <fgColor auto="1"/>
                  <bgColor rgb="FFFF5050"/>
                </patternFill>
              </fill>
            </x14:dxf>
          </x14:cfRule>
          <x14:cfRule type="containsText" priority="12" operator="containsText" id="{7A5B5300-7DD9-4230-B3A7-19958AD9ACB0}">
            <xm:f>NOT(ISERROR(SEARCH($R$45,Q41)))</xm:f>
            <xm:f>$R$45</xm:f>
            <x14:dxf>
              <fill>
                <patternFill patternType="solid">
                  <fgColor auto="1"/>
                  <bgColor rgb="FF00B050"/>
                </patternFill>
              </fill>
            </x14:dxf>
          </x14:cfRule>
          <xm:sqref>Q41:R43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7D64B7A431E9C42B30CFA19EC6A5533" ma:contentTypeVersion="8" ma:contentTypeDescription="Luo uusi asiakirja." ma:contentTypeScope="" ma:versionID="e9b3a390b487c233f9d953c15d97796e">
  <xsd:schema xmlns:xsd="http://www.w3.org/2001/XMLSchema" xmlns:xs="http://www.w3.org/2001/XMLSchema" xmlns:p="http://schemas.microsoft.com/office/2006/metadata/properties" xmlns:ns2="6a4e5cc6-40af-4f50-82f4-6169fbb9e2ab" xmlns:ns3="a582e592-8ebf-4216-bd49-8735c72393f5" targetNamespace="http://schemas.microsoft.com/office/2006/metadata/properties" ma:root="true" ma:fieldsID="1e1b1b42a2e70392fb5fe5ab26f28443" ns2:_="" ns3:_="">
    <xsd:import namespace="6a4e5cc6-40af-4f50-82f4-6169fbb9e2ab"/>
    <xsd:import namespace="a582e592-8ebf-4216-bd49-8735c72393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e5cc6-40af-4f50-82f4-6169fbb9e2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2e592-8ebf-4216-bd49-8735c7239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34B56-AAD0-4F3A-A11E-B1F6FF4281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582e592-8ebf-4216-bd49-8735c72393f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a4e5cc6-40af-4f50-82f4-6169fbb9e2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70B5D1-19D8-4561-A751-A392CE4EE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CE59A-5F99-4433-B72C-609A14705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e5cc6-40af-4f50-82f4-6169fbb9e2ab"/>
    <ds:schemaRef ds:uri="a582e592-8ebf-4216-bd49-8735c7239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Tärinälaskuri</vt:lpstr>
    </vt:vector>
  </TitlesOfParts>
  <Company>Makita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Rahkonen</dc:creator>
  <cp:lastModifiedBy>Otto Ranta</cp:lastModifiedBy>
  <dcterms:created xsi:type="dcterms:W3CDTF">2013-12-10T09:25:12Z</dcterms:created>
  <dcterms:modified xsi:type="dcterms:W3CDTF">2019-01-30T12:20:04Z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0x010100C7D64B7A431E9C42B30CFA19EC6A5533</vt:lpwstr>
  </property>
  <property fmtid="{D5CDD505-2E9C-101B-9397-08002B2CF9AE}" pid="3" name="AuthorIds_UIVersion_512">
    <vt:lpwstr>13</vt:lpwstr>
  </property>
</Properties>
</file>